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/>
  </bookViews>
  <sheets>
    <sheet name="Лист1" sheetId="1" r:id="rId1"/>
  </sheets>
  <definedNames>
    <definedName name="_xlnm.Print_Area" localSheetId="0">Лист1!$A$1:$I$50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1" i="1"/>
  <c r="E28" i="1"/>
  <c r="E20" i="1"/>
  <c r="E25" i="1" l="1"/>
  <c r="I47" i="1"/>
  <c r="H28" i="1"/>
  <c r="G15" i="1"/>
  <c r="D21" i="1"/>
  <c r="G28" i="1"/>
  <c r="E32" i="1"/>
  <c r="E26" i="1"/>
  <c r="E22" i="1"/>
  <c r="E18" i="1"/>
  <c r="E15" i="1"/>
  <c r="E16" i="1" l="1"/>
  <c r="E14" i="1"/>
  <c r="D32" i="1"/>
  <c r="I14" i="1"/>
  <c r="D14" i="1"/>
  <c r="I34" i="1"/>
  <c r="I31" i="1"/>
  <c r="I32" i="1"/>
  <c r="I33" i="1"/>
  <c r="I30" i="1"/>
  <c r="I28" i="1"/>
  <c r="I26" i="1"/>
  <c r="I27" i="1"/>
  <c r="I22" i="1"/>
  <c r="I25" i="1"/>
  <c r="I21" i="1"/>
  <c r="I23" i="1"/>
  <c r="I24" i="1"/>
  <c r="I15" i="1"/>
  <c r="I16" i="1"/>
  <c r="I17" i="1"/>
  <c r="I18" i="1"/>
  <c r="I19" i="1"/>
  <c r="I20" i="1"/>
  <c r="I12" i="1"/>
  <c r="I13" i="1"/>
  <c r="H47" i="1"/>
  <c r="D28" i="1" l="1"/>
  <c r="D25" i="1"/>
  <c r="D26" i="1"/>
  <c r="D23" i="1"/>
  <c r="D22" i="1"/>
  <c r="D20" i="1" l="1"/>
  <c r="D18" i="1"/>
  <c r="D16" i="1"/>
  <c r="D15" i="1"/>
  <c r="C16" i="1" l="1"/>
  <c r="C14" i="1"/>
  <c r="C21" i="1" l="1"/>
  <c r="C28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<sst xmlns="http://schemas.openxmlformats.org/spreadsheetml/2006/main" count="97" uniqueCount="91">
  <si>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</si>
  <si>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</si>
  <si>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</si>
  <si>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</si>
  <si>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</si>
  <si>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</si>
  <si>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</si>
  <si>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</si>
  <si>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</si>
  <si>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</si>
  <si>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</si>
  <si>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</si>
  <si>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</si>
  <si>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</si>
  <si>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</si>
  <si>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</si>
  <si>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</si>
  <si>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</si>
  <si>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</si>
  <si>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</si>
  <si>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</si>
  <si>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</si>
  <si>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</si>
  <si>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</si>
  <si>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</si>
  <si>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</si>
  <si>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</si>
  <si>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</si>
  <si>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</si>
  <si>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</si>
  <si>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</si>
  <si>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</si>
  <si>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</si>
  <si>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</si>
  <si>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</si>
  <si>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</si>
  <si>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</si>
  <si>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</si>
  <si>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</si>
  <si>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</si>
  <si>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</si>
  <si>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</si>
  <si>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</si>
  <si>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</si>
  <si>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</si>
  <si>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</si>
  <si>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</si>
  <si>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</si>
  <si>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</si>
  <si>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</si>
  <si>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</si>
  <si>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</si>
  <si>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</si>
  <si>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</si>
  <si>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</si>
  <si>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</si>
  <si>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</si>
  <si>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</si>
  <si>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</si>
  <si>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</si>
  <si>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</si>
  <si>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</si>
  <si>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</si>
  <si>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</si>
  <si>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</si>
  <si>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</si>
  <si>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</si>
  <si>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</si>
  <si>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</si>
  <si>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</si>
  <si>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</si>
  <si>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</si>
  <si>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</si>
  <si>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</si>
  <si>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</si>
  <si>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</si>
  <si>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</si>
  <si>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</si>
  <si>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</si>
  <si>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</si>
  <si>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</si>
  <si>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</si>
  <si>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п.1500</t>
  </si>
  <si>
    <t>п.1000-С30-С31</t>
  </si>
  <si>
    <t>п.300-С19</t>
  </si>
  <si>
    <t>п.200-С18</t>
  </si>
  <si>
    <t>п.100</t>
  </si>
  <si>
    <t>2023 рік</t>
  </si>
  <si>
    <t>п.208+п.600</t>
  </si>
  <si>
    <t>49-ї сесії восьмого скликання</t>
  </si>
  <si>
    <t>від 22.12.2023 № 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</si>
</sst>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_);_(* \(#,##0.0\);_(* \-_);_(@_)"/>
  </numFmts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G4" sqref="G4:I4"/>
    </sheetView>
  </sheetViews>
  <sheetFormatPr defaultColWidth="8.85546875" defaultRowHeight="15.75" x14ac:dyDescent="0.25"/>
  <cols>
    <col min="1" max="1" width="4.7109375" style="11" customWidth="1"/>
    <col min="2" max="2" width="42.28515625" style="11" customWidth="1"/>
    <col min="3" max="3" width="12.42578125" style="25" customWidth="1"/>
    <col min="4" max="4" width="12.7109375" style="25" customWidth="1"/>
    <col min="5" max="5" width="13.5703125" style="25" customWidth="1"/>
    <col min="6" max="6" width="13.7109375" style="25" customWidth="1"/>
    <col min="7" max="7" width="15.28515625" style="25" customWidth="1"/>
    <col min="8" max="8" width="14" style="25" customWidth="1"/>
    <col min="9" max="9" width="14.5703125" style="4" customWidth="1"/>
    <col min="10" max="16384" width="8.85546875" style="11"/>
  </cols>
  <sheetData>
    <row r="1" spans="1:12" ht="19.899999999999999" customHeight="1" x14ac:dyDescent="0.25">
      <c r="E1" s="26"/>
      <c r="F1" s="26"/>
      <c r="G1" s="31"/>
      <c r="H1" s="31"/>
      <c r="I1" s="29" t="s">
        <v>0</v>
      </c>
    </row>
    <row r="2" spans="1:12" ht="20.25" x14ac:dyDescent="0.25">
      <c r="E2" s="35" t="s">
        <v>81</v>
      </c>
      <c r="F2" s="35"/>
      <c r="G2" s="35"/>
      <c r="H2" s="35"/>
      <c r="I2" s="35"/>
    </row>
    <row r="3" spans="1:12" ht="20.25" x14ac:dyDescent="0.25">
      <c r="E3" s="28"/>
      <c r="F3" s="28"/>
      <c r="G3" s="35" t="s">
        <v>89</v>
      </c>
      <c r="H3" s="35"/>
      <c r="I3" s="35"/>
    </row>
    <row r="4" spans="1:12" ht="20.25" x14ac:dyDescent="0.25">
      <c r="E4" s="26"/>
      <c r="F4" s="27"/>
      <c r="G4" s="35" t="s">
        <v>90</v>
      </c>
      <c r="H4" s="35"/>
      <c r="I4" s="35"/>
    </row>
    <row r="5" spans="1:12" s="3" customFormat="1" x14ac:dyDescent="0.25">
      <c r="A5" s="2"/>
      <c r="C5" s="4"/>
      <c r="D5" s="4"/>
      <c r="E5" s="4"/>
      <c r="G5" s="11"/>
      <c r="H5" s="11"/>
    </row>
    <row r="6" spans="1:12" s="3" customFormat="1" ht="18.75" x14ac:dyDescent="0.25">
      <c r="A6" s="44" t="s">
        <v>1</v>
      </c>
      <c r="B6" s="44"/>
      <c r="C6" s="44"/>
      <c r="D6" s="44"/>
      <c r="E6" s="44"/>
      <c r="F6" s="44"/>
      <c r="G6" s="44"/>
      <c r="H6" s="44"/>
      <c r="I6" s="44"/>
    </row>
    <row r="7" spans="1:12" s="3" customFormat="1" x14ac:dyDescent="0.25">
      <c r="A7" s="5"/>
      <c r="B7" s="52" t="s">
        <v>56</v>
      </c>
      <c r="C7" s="52"/>
      <c r="D7" s="52"/>
      <c r="E7" s="52"/>
      <c r="F7" s="52"/>
      <c r="G7" s="52"/>
      <c r="H7" s="52"/>
      <c r="I7" s="4"/>
    </row>
    <row r="8" spans="1:12" s="3" customFormat="1" ht="16.899999999999999" customHeight="1" x14ac:dyDescent="0.25">
      <c r="A8" s="53" t="s">
        <v>2</v>
      </c>
      <c r="B8" s="53"/>
      <c r="C8" s="53"/>
      <c r="D8" s="53"/>
      <c r="E8" s="53"/>
      <c r="F8" s="53"/>
      <c r="G8" s="53"/>
      <c r="H8" s="53"/>
      <c r="I8" s="4"/>
    </row>
    <row r="9" spans="1:12" s="3" customFormat="1" x14ac:dyDescent="0.25">
      <c r="A9" s="6"/>
      <c r="C9" s="4"/>
      <c r="D9" s="4"/>
      <c r="E9" s="4"/>
      <c r="F9" s="4"/>
      <c r="G9" s="25"/>
      <c r="H9" s="25"/>
      <c r="I9" s="4"/>
    </row>
    <row r="10" spans="1:12" s="3" customFormat="1" ht="62.45" customHeight="1" x14ac:dyDescent="0.25">
      <c r="A10" s="51" t="s">
        <v>55</v>
      </c>
      <c r="B10" s="54" t="s">
        <v>3</v>
      </c>
      <c r="C10" s="51" t="s">
        <v>87</v>
      </c>
      <c r="D10" s="51"/>
      <c r="E10" s="51"/>
      <c r="F10" s="51"/>
      <c r="G10" s="39" t="s">
        <v>52</v>
      </c>
      <c r="H10" s="39" t="s">
        <v>7</v>
      </c>
      <c r="I10" s="39" t="s">
        <v>8</v>
      </c>
    </row>
    <row r="11" spans="1:12" s="3" customFormat="1" ht="31.5" x14ac:dyDescent="0.25">
      <c r="A11" s="51"/>
      <c r="B11" s="54"/>
      <c r="C11" s="7" t="s">
        <v>53</v>
      </c>
      <c r="D11" s="7" t="s">
        <v>54</v>
      </c>
      <c r="E11" s="7" t="s">
        <v>11</v>
      </c>
      <c r="F11" s="7" t="s">
        <v>12</v>
      </c>
      <c r="G11" s="40"/>
      <c r="H11" s="40"/>
      <c r="I11" s="40"/>
    </row>
    <row r="12" spans="1:12" s="3" customFormat="1" ht="32.25" thickBot="1" x14ac:dyDescent="0.3">
      <c r="A12" s="8" t="s">
        <v>59</v>
      </c>
      <c r="B12" s="9" t="s">
        <v>13</v>
      </c>
      <c r="C12" s="1">
        <v>17588.41</v>
      </c>
      <c r="D12" s="1">
        <v>17850.5</v>
      </c>
      <c r="E12" s="1">
        <v>18828.48</v>
      </c>
      <c r="F12" s="1"/>
      <c r="G12" s="32"/>
      <c r="H12" s="33"/>
      <c r="I12" s="1">
        <f t="shared" ref="I12:I13" si="0">E12-H12</f>
        <v>18828.48</v>
      </c>
    </row>
    <row r="13" spans="1:12" s="3" customFormat="1" ht="32.25" thickBot="1" x14ac:dyDescent="0.3">
      <c r="A13" s="8" t="s">
        <v>60</v>
      </c>
      <c r="B13" s="9" t="s">
        <v>14</v>
      </c>
      <c r="C13" s="1">
        <v>12418.68</v>
      </c>
      <c r="D13" s="1">
        <v>12724.9</v>
      </c>
      <c r="E13" s="1">
        <v>12874.61</v>
      </c>
      <c r="F13" s="1"/>
      <c r="G13" s="32"/>
      <c r="H13" s="33"/>
      <c r="I13" s="1">
        <f t="shared" si="0"/>
        <v>12874.61</v>
      </c>
    </row>
    <row r="14" spans="1:12" ht="32.25" thickBot="1" x14ac:dyDescent="0.3">
      <c r="A14" s="8" t="s">
        <v>74</v>
      </c>
      <c r="B14" s="9" t="s">
        <v>15</v>
      </c>
      <c r="C14" s="34">
        <f>6432.8-183.8</f>
        <v>6249</v>
      </c>
      <c r="D14" s="1">
        <f>C14+6253.1</f>
        <v>12502.1</v>
      </c>
      <c r="E14" s="1">
        <f>D14+6878.6</f>
        <v>19380.7</v>
      </c>
      <c r="F14" s="1"/>
      <c r="G14" s="10">
        <v>17907.400000000001</v>
      </c>
      <c r="H14" s="1">
        <v>17000.5</v>
      </c>
      <c r="I14" s="1">
        <f>E14-H14</f>
        <v>2380.2000000000007</v>
      </c>
      <c r="J14" s="11" t="s">
        <v>86</v>
      </c>
      <c r="L14" s="11">
        <v>100</v>
      </c>
    </row>
    <row r="15" spans="1:12" ht="32.25" thickBot="1" x14ac:dyDescent="0.3">
      <c r="A15" s="8" t="s">
        <v>75</v>
      </c>
      <c r="B15" s="9" t="s">
        <v>16</v>
      </c>
      <c r="C15" s="12">
        <v>5363.64</v>
      </c>
      <c r="D15" s="12">
        <f>C15+5045.52</f>
        <v>10409.16</v>
      </c>
      <c r="E15" s="12">
        <f>D15+4818.4</f>
        <v>15227.56</v>
      </c>
      <c r="F15" s="12"/>
      <c r="G15" s="12">
        <f>14331.3-G18</f>
        <v>14042.3</v>
      </c>
      <c r="H15" s="12">
        <v>15123.5</v>
      </c>
      <c r="I15" s="1">
        <f t="shared" ref="I15:I24" si="1">E15-H15</f>
        <v>104.05999999999949</v>
      </c>
      <c r="J15" s="11" t="s">
        <v>85</v>
      </c>
      <c r="L15" s="11">
        <v>200</v>
      </c>
    </row>
    <row r="16" spans="1:12" ht="24" customHeight="1" thickBot="1" x14ac:dyDescent="0.3">
      <c r="A16" s="8" t="s">
        <v>76</v>
      </c>
      <c r="B16" s="9" t="s">
        <v>17</v>
      </c>
      <c r="C16" s="12">
        <f>1046.96-29.6</f>
        <v>1017.36</v>
      </c>
      <c r="D16" s="12">
        <f>C16+1114.78</f>
        <v>2132.14</v>
      </c>
      <c r="E16" s="12">
        <f>D16+1135.6</f>
        <v>3267.74</v>
      </c>
      <c r="F16" s="12"/>
      <c r="G16" s="12">
        <v>4319.3</v>
      </c>
      <c r="H16" s="12">
        <v>3388.5</v>
      </c>
      <c r="I16" s="1">
        <f t="shared" si="1"/>
        <v>-120.76000000000022</v>
      </c>
      <c r="J16" s="11" t="s">
        <v>84</v>
      </c>
      <c r="L16" s="11">
        <v>300</v>
      </c>
    </row>
    <row r="17" spans="1:12" ht="32.25" thickBot="1" x14ac:dyDescent="0.3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2.25" thickBot="1" x14ac:dyDescent="0.3">
      <c r="A18" s="8" t="s">
        <v>78</v>
      </c>
      <c r="B18" s="9" t="s">
        <v>19</v>
      </c>
      <c r="C18" s="12">
        <v>77.599999999999994</v>
      </c>
      <c r="D18" s="12">
        <f>C18+241.8</f>
        <v>319.39999999999998</v>
      </c>
      <c r="E18" s="12">
        <f>D18+1065.4</f>
        <v>1384.8000000000002</v>
      </c>
      <c r="F18" s="12"/>
      <c r="G18" s="13">
        <v>289</v>
      </c>
      <c r="H18" s="12">
        <v>303.5</v>
      </c>
      <c r="I18" s="1">
        <f t="shared" si="1"/>
        <v>1081.3000000000002</v>
      </c>
      <c r="J18" s="11" t="s">
        <v>58</v>
      </c>
    </row>
    <row r="19" spans="1:12" ht="32.25" thickBot="1" x14ac:dyDescent="0.3">
      <c r="A19" s="8" t="s">
        <v>79</v>
      </c>
      <c r="B19" s="9" t="s">
        <v>20</v>
      </c>
      <c r="C19" s="12"/>
      <c r="D19" s="12"/>
      <c r="E19" s="12"/>
      <c r="F19" s="12"/>
      <c r="G19" s="13">
        <v>66.3</v>
      </c>
      <c r="H19" s="12">
        <v>52</v>
      </c>
      <c r="I19" s="1">
        <f t="shared" si="1"/>
        <v>-52</v>
      </c>
      <c r="J19" s="11" t="s">
        <v>57</v>
      </c>
      <c r="L19" s="11" t="s">
        <v>88</v>
      </c>
    </row>
    <row r="20" spans="1:12" ht="31.9" customHeight="1" thickBot="1" x14ac:dyDescent="0.3">
      <c r="A20" s="36" t="s">
        <v>80</v>
      </c>
      <c r="B20" s="9" t="s">
        <v>21</v>
      </c>
      <c r="C20" s="12">
        <v>6381</v>
      </c>
      <c r="D20" s="12">
        <f>C20+6302.3</f>
        <v>12683.3</v>
      </c>
      <c r="E20" s="12">
        <f>D20+6866.1</f>
        <v>19549.400000000001</v>
      </c>
      <c r="F20" s="12"/>
      <c r="G20" s="13">
        <v>18775.599999999999</v>
      </c>
      <c r="H20" s="12">
        <v>18511.900000000001</v>
      </c>
      <c r="I20" s="1">
        <f t="shared" si="1"/>
        <v>1037.5</v>
      </c>
      <c r="J20" s="11" t="s">
        <v>82</v>
      </c>
    </row>
    <row r="21" spans="1:12" ht="16.5" thickBot="1" x14ac:dyDescent="0.3">
      <c r="A21" s="37"/>
      <c r="B21" s="9" t="s">
        <v>22</v>
      </c>
      <c r="C21" s="12">
        <f>683.2-C30-C31</f>
        <v>683.2</v>
      </c>
      <c r="D21" s="12">
        <f>683.2+803-D30-D31</f>
        <v>1486.2</v>
      </c>
      <c r="E21" s="12">
        <f>D21+719.6-E30-E31</f>
        <v>2205.8000000000002</v>
      </c>
      <c r="F21" s="12"/>
      <c r="G21" s="12">
        <v>1451.4</v>
      </c>
      <c r="H21" s="12">
        <v>2415.1999999999998</v>
      </c>
      <c r="I21" s="1">
        <f t="shared" si="1"/>
        <v>-209.39999999999964</v>
      </c>
      <c r="J21" s="11" t="s">
        <v>83</v>
      </c>
    </row>
    <row r="22" spans="1:12" ht="16.5" thickBot="1" x14ac:dyDescent="0.3">
      <c r="A22" s="37"/>
      <c r="B22" s="9" t="s">
        <v>23</v>
      </c>
      <c r="C22" s="12">
        <v>4659.7</v>
      </c>
      <c r="D22" s="12">
        <f>C22+4367.6</f>
        <v>9027.2999999999993</v>
      </c>
      <c r="E22" s="12">
        <f>D22+4217.3</f>
        <v>13244.599999999999</v>
      </c>
      <c r="F22" s="12"/>
      <c r="G22" s="13">
        <v>13976.9</v>
      </c>
      <c r="H22" s="12">
        <v>12999.8</v>
      </c>
      <c r="I22" s="1">
        <f>E22-H22</f>
        <v>244.79999999999927</v>
      </c>
    </row>
    <row r="23" spans="1:12" ht="16.5" thickBot="1" x14ac:dyDescent="0.3">
      <c r="A23" s="37"/>
      <c r="B23" s="9" t="s">
        <v>24</v>
      </c>
      <c r="C23" s="12">
        <v>2024.7</v>
      </c>
      <c r="D23" s="12">
        <f>C23+3500</f>
        <v>5524.7</v>
      </c>
      <c r="E23" s="12">
        <f>D23+3667.2</f>
        <v>9191.9</v>
      </c>
      <c r="F23" s="12"/>
      <c r="G23" s="15"/>
      <c r="H23" s="14"/>
      <c r="I23" s="1">
        <f t="shared" si="1"/>
        <v>9191.9</v>
      </c>
    </row>
    <row r="24" spans="1:12" ht="16.5" thickBot="1" x14ac:dyDescent="0.3">
      <c r="A24" s="37"/>
      <c r="B24" s="9" t="s">
        <v>25</v>
      </c>
      <c r="C24" s="12">
        <v>2325.1999999999998</v>
      </c>
      <c r="D24" s="12">
        <v>2985.9</v>
      </c>
      <c r="E24" s="12">
        <f>E22-E23-E25</f>
        <v>3244.2999999999988</v>
      </c>
      <c r="F24" s="12"/>
      <c r="G24" s="15"/>
      <c r="H24" s="14"/>
      <c r="I24" s="1">
        <f t="shared" si="1"/>
        <v>3244.2999999999988</v>
      </c>
    </row>
    <row r="25" spans="1:12" ht="32.25" thickBot="1" x14ac:dyDescent="0.3">
      <c r="A25" s="37"/>
      <c r="B25" s="9" t="s">
        <v>26</v>
      </c>
      <c r="C25" s="12">
        <v>309.8</v>
      </c>
      <c r="D25" s="12">
        <f>C25+206.9</f>
        <v>516.70000000000005</v>
      </c>
      <c r="E25" s="12">
        <f>D25+291.7</f>
        <v>808.40000000000009</v>
      </c>
      <c r="F25" s="12"/>
      <c r="G25" s="15"/>
      <c r="H25" s="14"/>
      <c r="I25" s="1">
        <f>E25-H25</f>
        <v>808.40000000000009</v>
      </c>
    </row>
    <row r="26" spans="1:12" ht="16.5" thickBot="1" x14ac:dyDescent="0.3">
      <c r="A26" s="37"/>
      <c r="B26" s="9" t="s">
        <v>27</v>
      </c>
      <c r="C26" s="12">
        <v>960.5</v>
      </c>
      <c r="D26" s="12">
        <f>C26+889.9</f>
        <v>1850.4</v>
      </c>
      <c r="E26" s="12">
        <f>D26+863.8</f>
        <v>2714.2</v>
      </c>
      <c r="F26" s="12"/>
      <c r="G26" s="13">
        <v>2933.3</v>
      </c>
      <c r="H26" s="12">
        <v>2793.5</v>
      </c>
      <c r="I26" s="1">
        <f>E26-H26</f>
        <v>-79.300000000000182</v>
      </c>
    </row>
    <row r="27" spans="1:12" ht="16.5" thickBot="1" x14ac:dyDescent="0.3">
      <c r="A27" s="37"/>
      <c r="B27" s="9" t="s">
        <v>28</v>
      </c>
      <c r="C27" s="14"/>
      <c r="D27" s="14"/>
      <c r="E27" s="14"/>
      <c r="F27" s="14"/>
      <c r="G27" s="15"/>
      <c r="H27" s="14"/>
      <c r="I27" s="1">
        <f>E27-H27</f>
        <v>0</v>
      </c>
    </row>
    <row r="28" spans="1:12" s="3" customFormat="1" x14ac:dyDescent="0.25">
      <c r="A28" s="37"/>
      <c r="B28" s="16" t="s">
        <v>29</v>
      </c>
      <c r="C28" s="36">
        <f>SUM(C30:C31,C18)</f>
        <v>77.599999999999994</v>
      </c>
      <c r="D28" s="36">
        <f>C28+241.8</f>
        <v>319.39999999999998</v>
      </c>
      <c r="E28" s="36">
        <f>D28+1065.4</f>
        <v>1384.8000000000002</v>
      </c>
      <c r="F28" s="36"/>
      <c r="G28" s="36">
        <f>289+G30+G31</f>
        <v>1079.2</v>
      </c>
      <c r="H28" s="36">
        <f>303.5+H30+H31</f>
        <v>1913.2</v>
      </c>
      <c r="I28" s="45">
        <f>E28-H28</f>
        <v>-528.39999999999986</v>
      </c>
    </row>
    <row r="29" spans="1:12" s="3" customFormat="1" ht="16.5" thickBot="1" x14ac:dyDescent="0.3">
      <c r="A29" s="37"/>
      <c r="B29" s="9" t="s">
        <v>30</v>
      </c>
      <c r="C29" s="38"/>
      <c r="D29" s="38"/>
      <c r="E29" s="38"/>
      <c r="F29" s="38"/>
      <c r="G29" s="38"/>
      <c r="H29" s="38"/>
      <c r="I29" s="46"/>
    </row>
    <row r="30" spans="1:12" ht="16.5" thickBot="1" x14ac:dyDescent="0.3">
      <c r="A30" s="37"/>
      <c r="B30" s="9" t="s">
        <v>31</v>
      </c>
      <c r="C30" s="12"/>
      <c r="D30" s="12"/>
      <c r="E30" s="12"/>
      <c r="F30" s="12"/>
      <c r="G30" s="13">
        <v>217.3</v>
      </c>
      <c r="H30" s="12">
        <v>180</v>
      </c>
      <c r="I30" s="1">
        <f>E30-H30</f>
        <v>-180</v>
      </c>
    </row>
    <row r="31" spans="1:12" ht="16.5" thickBot="1" x14ac:dyDescent="0.3">
      <c r="A31" s="38"/>
      <c r="B31" s="9" t="s">
        <v>32</v>
      </c>
      <c r="C31" s="12"/>
      <c r="D31" s="12"/>
      <c r="E31" s="12"/>
      <c r="F31" s="12"/>
      <c r="G31" s="13">
        <v>572.9</v>
      </c>
      <c r="H31" s="12">
        <v>1429.7</v>
      </c>
      <c r="I31" s="1">
        <f t="shared" ref="I31:I33" si="2">E31-H31</f>
        <v>-1429.7</v>
      </c>
    </row>
    <row r="32" spans="1:12" ht="30.6" customHeight="1" thickBot="1" x14ac:dyDescent="0.3">
      <c r="A32" s="8" t="s">
        <v>72</v>
      </c>
      <c r="B32" s="9" t="s">
        <v>33</v>
      </c>
      <c r="C32" s="30">
        <v>-132</v>
      </c>
      <c r="D32" s="30">
        <f>D14-D20</f>
        <v>-181.19999999999891</v>
      </c>
      <c r="E32" s="30">
        <f>E14-E20</f>
        <v>-168.70000000000073</v>
      </c>
      <c r="F32" s="1"/>
      <c r="G32" s="13">
        <v>702.1</v>
      </c>
      <c r="H32" s="1">
        <v>1200.5999999999999</v>
      </c>
      <c r="I32" s="1">
        <f t="shared" si="2"/>
        <v>-1369.3000000000006</v>
      </c>
    </row>
    <row r="33" spans="1:9" ht="29.45" customHeight="1" thickBot="1" x14ac:dyDescent="0.3">
      <c r="A33" s="8" t="s">
        <v>71</v>
      </c>
      <c r="B33" s="9" t="s">
        <v>34</v>
      </c>
      <c r="C33" s="12">
        <v>114</v>
      </c>
      <c r="D33" s="12">
        <v>114</v>
      </c>
      <c r="E33" s="12">
        <v>128</v>
      </c>
      <c r="F33" s="12"/>
      <c r="G33" s="13">
        <v>135</v>
      </c>
      <c r="H33" s="12">
        <v>124</v>
      </c>
      <c r="I33" s="1">
        <f t="shared" si="2"/>
        <v>4</v>
      </c>
    </row>
    <row r="34" spans="1:9" ht="27.6" customHeight="1" thickBot="1" x14ac:dyDescent="0.3">
      <c r="A34" s="8" t="s">
        <v>73</v>
      </c>
      <c r="B34" s="9" t="s">
        <v>35</v>
      </c>
      <c r="C34" s="17">
        <v>1553210.81</v>
      </c>
      <c r="D34" s="17">
        <v>1466440.66</v>
      </c>
      <c r="E34" s="17">
        <v>1405756</v>
      </c>
      <c r="F34" s="17"/>
      <c r="G34" s="18">
        <v>1434878.94</v>
      </c>
      <c r="H34" s="17">
        <v>1332733.33</v>
      </c>
      <c r="I34" s="1">
        <f>E34-H34</f>
        <v>73022.669999999925</v>
      </c>
    </row>
    <row r="35" spans="1:9" s="3" customFormat="1" ht="28.15" customHeight="1" thickBot="1" x14ac:dyDescent="0.3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5" thickBot="1" x14ac:dyDescent="0.3">
      <c r="A36" s="36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5" thickBot="1" x14ac:dyDescent="0.3">
      <c r="A37" s="38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32.25" thickBot="1" x14ac:dyDescent="0.3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32.25" thickBot="1" x14ac:dyDescent="0.3">
      <c r="A41" s="8" t="s">
        <v>66</v>
      </c>
      <c r="B41" s="9" t="s">
        <v>42</v>
      </c>
      <c r="C41" s="14"/>
      <c r="D41" s="12"/>
      <c r="E41" s="12"/>
      <c r="F41" s="12"/>
      <c r="G41" s="15"/>
      <c r="H41" s="14"/>
      <c r="I41" s="1"/>
    </row>
    <row r="42" spans="1:9" s="3" customFormat="1" ht="16.5" thickBot="1" x14ac:dyDescent="0.3">
      <c r="A42" s="47" t="s">
        <v>43</v>
      </c>
      <c r="B42" s="48"/>
      <c r="C42" s="48"/>
      <c r="D42" s="48"/>
      <c r="E42" s="48"/>
      <c r="F42" s="48"/>
      <c r="G42" s="48"/>
      <c r="H42" s="48"/>
      <c r="I42" s="49"/>
    </row>
    <row r="43" spans="1:9" s="3" customFormat="1" ht="15.6" customHeight="1" x14ac:dyDescent="0.25">
      <c r="A43" s="36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45" t="s">
        <v>7</v>
      </c>
      <c r="I43" s="45" t="s">
        <v>8</v>
      </c>
    </row>
    <row r="44" spans="1:9" s="3" customFormat="1" ht="15.6" customHeight="1" x14ac:dyDescent="0.25">
      <c r="A44" s="37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50"/>
      <c r="I44" s="50"/>
    </row>
    <row r="45" spans="1:9" s="3" customFormat="1" x14ac:dyDescent="0.25">
      <c r="A45" s="37"/>
      <c r="B45" s="19"/>
      <c r="C45" s="21"/>
      <c r="D45" s="21"/>
      <c r="E45" s="21"/>
      <c r="F45" s="21"/>
      <c r="G45" s="19" t="s">
        <v>5</v>
      </c>
      <c r="H45" s="50"/>
      <c r="I45" s="50"/>
    </row>
    <row r="46" spans="1:9" s="3" customFormat="1" ht="25.9" customHeight="1" thickBot="1" x14ac:dyDescent="0.3">
      <c r="A46" s="38"/>
      <c r="B46" s="22"/>
      <c r="C46" s="12"/>
      <c r="D46" s="12"/>
      <c r="E46" s="12"/>
      <c r="F46" s="12"/>
      <c r="G46" s="10" t="s">
        <v>6</v>
      </c>
      <c r="H46" s="46"/>
      <c r="I46" s="46"/>
    </row>
    <row r="47" spans="1:9" s="3" customFormat="1" ht="27" customHeight="1" thickBot="1" x14ac:dyDescent="0.3">
      <c r="A47" s="8" t="s">
        <v>67</v>
      </c>
      <c r="B47" s="23" t="s">
        <v>48</v>
      </c>
      <c r="C47" s="12">
        <v>115818.18</v>
      </c>
      <c r="D47" s="12">
        <v>136070.64000000001</v>
      </c>
      <c r="E47" s="12">
        <v>134505.70000000001</v>
      </c>
      <c r="F47" s="12"/>
      <c r="G47" s="41">
        <v>298453.84999999998</v>
      </c>
      <c r="H47" s="36">
        <f>45500*9</f>
        <v>409500</v>
      </c>
      <c r="I47" s="36">
        <f>(C47+C48+C49+C50+D47+E47)-H47</f>
        <v>5853.7500000000582</v>
      </c>
    </row>
    <row r="48" spans="1:9" s="3" customFormat="1" ht="30" customHeight="1" thickBot="1" x14ac:dyDescent="0.3">
      <c r="A48" s="8" t="s">
        <v>68</v>
      </c>
      <c r="B48" s="23" t="s">
        <v>49</v>
      </c>
      <c r="C48" s="12"/>
      <c r="D48" s="12"/>
      <c r="E48" s="12"/>
      <c r="F48" s="12"/>
      <c r="G48" s="42"/>
      <c r="H48" s="37"/>
      <c r="I48" s="37"/>
    </row>
    <row r="49" spans="1:9" s="3" customFormat="1" ht="32.25" thickBot="1" x14ac:dyDescent="0.3">
      <c r="A49" s="8" t="s">
        <v>69</v>
      </c>
      <c r="B49" s="23" t="s">
        <v>50</v>
      </c>
      <c r="C49" s="12"/>
      <c r="D49" s="12"/>
      <c r="E49" s="12"/>
      <c r="F49" s="12"/>
      <c r="G49" s="42"/>
      <c r="H49" s="37"/>
      <c r="I49" s="37"/>
    </row>
    <row r="50" spans="1:9" s="3" customFormat="1" ht="32.25" thickBot="1" x14ac:dyDescent="0.3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43"/>
      <c r="H50" s="38"/>
      <c r="I50" s="38"/>
    </row>
    <row r="51" spans="1:9" ht="18.75" x14ac:dyDescent="0.25">
      <c r="A51" s="24"/>
    </row>
    <row r="52" spans="1:9" ht="18.75" x14ac:dyDescent="0.25">
      <c r="A52" s="24"/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2023-12-25T07:35:17Z</dcterms:modified>
</cp:coreProperties>
</file>